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alloon Burst Estimator" sheetId="1" r:id="rId1"/>
  </sheets>
  <definedNames>
    <definedName name="TABLE_1">'Balloon Burst Estimator'!$F$9:$F$9</definedName>
  </definedNames>
  <calcPr fullCalcOnLoad="1"/>
</workbook>
</file>

<file path=xl/sharedStrings.xml><?xml version="1.0" encoding="utf-8"?>
<sst xmlns="http://schemas.openxmlformats.org/spreadsheetml/2006/main" count="35" uniqueCount="32">
  <si>
    <t>Totex Balloon Burst Estimator</t>
  </si>
  <si>
    <t>Gas</t>
  </si>
  <si>
    <t>density</t>
  </si>
  <si>
    <t>Hydrogen</t>
  </si>
  <si>
    <t>at 0C,101 kPa</t>
  </si>
  <si>
    <t>Helium</t>
  </si>
  <si>
    <t>Chosen Gas Density</t>
  </si>
  <si>
    <t>Air density at 0C,101 kPa</t>
  </si>
  <si>
    <t>Balloon Drag (Cd)</t>
  </si>
  <si>
    <t>Air Density Model</t>
  </si>
  <si>
    <t>Launch Dia (m)</t>
  </si>
  <si>
    <t>Volume at Launch</t>
  </si>
  <si>
    <t>Area</t>
  </si>
  <si>
    <t>Balloon (Kg)</t>
  </si>
  <si>
    <t>Payload (Kg)</t>
  </si>
  <si>
    <t>Burst Dia (m)</t>
  </si>
  <si>
    <t>Burst Volume</t>
  </si>
  <si>
    <t>Burst Volume Ratio</t>
  </si>
  <si>
    <t>Burst height (m)</t>
  </si>
  <si>
    <t>Gross Lift</t>
  </si>
  <si>
    <t>Free Lift (Kg)</t>
  </si>
  <si>
    <t>Free Lift (N)</t>
  </si>
  <si>
    <t>Ascent Rate (m/sec)</t>
  </si>
  <si>
    <t>Ascent Rate (m/min)</t>
  </si>
  <si>
    <t>Time (min)</t>
  </si>
  <si>
    <t>Neutral Buoyancy Mass (kg)</t>
  </si>
  <si>
    <t xml:space="preserve">Notes: </t>
  </si>
  <si>
    <t>Fill in the green cells - results in yellow cells (Pink cells are intermediate calculations, Tan cells are constants)</t>
  </si>
  <si>
    <t>Based on Kaymont Totex Sounding Balloon Data</t>
  </si>
  <si>
    <t>Use a value of 0.3 for Drag Cd on KCI 600 to KCI 1000 - otherwise 0.25 for smaller or larger balloons</t>
  </si>
  <si>
    <t>Model tends to under estimate balloon burst for small balloons by upto 3.5% - and over estimate for big balloons by upto 3.5%</t>
  </si>
  <si>
    <t>Air density model based on NRLMSISE Standard Atmosphere Model - good to 80Km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</si>
</sst>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3" borderId="0" xfId="0" applyFill="1" applyAlignment="1">
      <alignment vertical="top" wrapText="1"/>
    </xf>
    <xf numFmtId="164" fontId="0" fillId="4" borderId="0" xfId="0" applyFill="1" applyAlignment="1">
      <alignment/>
    </xf>
    <xf numFmtId="164" fontId="0" fillId="2" borderId="0" xfId="0" applyFill="1" applyAlignment="1">
      <alignment/>
    </xf>
    <xf numFmtId="164" fontId="0" fillId="5" borderId="1" xfId="0" applyFill="1" applyBorder="1" applyAlignment="1">
      <alignment/>
    </xf>
    <xf numFmtId="164" fontId="0" fillId="3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workbookViewId="0" topLeftCell="A1">
      <selection activeCell="L30" sqref="L30"/>
    </sheetView>
  </sheetViews>
  <sheetFormatPr defaultColWidth="9.140625" defaultRowHeight="12.75"/>
  <cols>
    <col min="13" max="13" width="10.140625" style="0" customWidth="1"/>
  </cols>
  <sheetData>
    <row r="2" ht="18.75">
      <c r="C2" s="1" t="s">
        <v>0</v>
      </c>
    </row>
    <row r="3" spans="8:9" ht="12">
      <c r="H3" t="s">
        <v>1</v>
      </c>
      <c r="I3" t="s">
        <v>2</v>
      </c>
    </row>
    <row r="4" spans="8:10" ht="12">
      <c r="H4" t="s">
        <v>3</v>
      </c>
      <c r="I4">
        <v>0.0899</v>
      </c>
      <c r="J4" t="s">
        <v>4</v>
      </c>
    </row>
    <row r="5" spans="8:10" ht="12">
      <c r="H5" t="s">
        <v>5</v>
      </c>
      <c r="I5">
        <v>0.1786</v>
      </c>
      <c r="J5" t="s">
        <v>4</v>
      </c>
    </row>
    <row r="8" spans="3:15" ht="12">
      <c r="C8" s="2" t="s">
        <v>1</v>
      </c>
      <c r="F8" s="3" t="s">
        <v>6</v>
      </c>
      <c r="I8" t="s">
        <v>7</v>
      </c>
      <c r="L8" s="2" t="s">
        <v>8</v>
      </c>
      <c r="O8" t="s">
        <v>9</v>
      </c>
    </row>
    <row r="9" spans="3:15" ht="12">
      <c r="C9" s="4" t="s">
        <v>5</v>
      </c>
      <c r="F9" s="5">
        <f>VLOOKUP(C9,H4:I5,2,FALSE)</f>
        <v>0.1786</v>
      </c>
      <c r="I9" s="6">
        <v>1.205</v>
      </c>
      <c r="L9" s="7">
        <v>0.25</v>
      </c>
      <c r="O9" s="6">
        <v>7238.3</v>
      </c>
    </row>
    <row r="12" spans="1:17" ht="12">
      <c r="A12" s="2" t="s">
        <v>10</v>
      </c>
      <c r="C12" s="2" t="s">
        <v>11</v>
      </c>
      <c r="E12" t="s">
        <v>12</v>
      </c>
      <c r="G12" s="2" t="s">
        <v>13</v>
      </c>
      <c r="I12" s="2" t="s">
        <v>14</v>
      </c>
      <c r="K12" s="2" t="s">
        <v>15</v>
      </c>
      <c r="M12" t="s">
        <v>16</v>
      </c>
      <c r="O12" t="s">
        <v>17</v>
      </c>
      <c r="Q12" s="2" t="s">
        <v>18</v>
      </c>
    </row>
    <row r="13" spans="1:17" ht="12">
      <c r="A13" s="7">
        <v>1.98</v>
      </c>
      <c r="C13" s="8">
        <f>(4/3)*PI()*POWER(A13/2,3)</f>
        <v>4.06437894691403</v>
      </c>
      <c r="E13" s="9">
        <f>PI()*POWER(A13/2,2)</f>
        <v>3.079074959783356</v>
      </c>
      <c r="G13" s="7">
        <v>1.2</v>
      </c>
      <c r="I13" s="7">
        <v>1.54</v>
      </c>
      <c r="K13" s="7">
        <v>8.63</v>
      </c>
      <c r="M13" s="9">
        <f>(4/3)*PI()*POWER(K13/2,3)</f>
        <v>336.5355978025805</v>
      </c>
      <c r="O13" s="9">
        <f>M13/C13</f>
        <v>82.80123536662413</v>
      </c>
      <c r="Q13" s="8">
        <f>-(O9*LN(1/O13))</f>
        <v>31967.539230578772</v>
      </c>
    </row>
    <row r="15" spans="1:14" ht="12">
      <c r="A15" t="s">
        <v>19</v>
      </c>
      <c r="C15" t="s">
        <v>20</v>
      </c>
      <c r="E15" t="s">
        <v>21</v>
      </c>
      <c r="G15" t="s">
        <v>22</v>
      </c>
      <c r="I15" s="2" t="s">
        <v>23</v>
      </c>
      <c r="L15" t="s">
        <v>24</v>
      </c>
      <c r="N15" t="s">
        <v>25</v>
      </c>
    </row>
    <row r="16" spans="1:14" ht="12">
      <c r="A16" s="9">
        <f>(C13*(I9-F9))</f>
        <v>4.171678551112561</v>
      </c>
      <c r="C16" s="9">
        <f>A16-(G13+I13)</f>
        <v>1.4316785511125607</v>
      </c>
      <c r="E16" s="9">
        <f>C16*9.81</f>
        <v>14.044766586414221</v>
      </c>
      <c r="G16" s="9">
        <f>SQRT(E16/(0.5*L9*I9*E13))</f>
        <v>5.502988459882268</v>
      </c>
      <c r="I16" s="8">
        <f>G16*60</f>
        <v>330.1793075929361</v>
      </c>
      <c r="L16" s="10">
        <f>Q13/I16</f>
        <v>96.81872393405762</v>
      </c>
      <c r="N16" s="11">
        <f>I13+C16</f>
        <v>2.9716785511125607</v>
      </c>
    </row>
    <row r="19" ht="12">
      <c r="A19" s="2" t="s">
        <v>26</v>
      </c>
    </row>
    <row r="20" ht="12">
      <c r="B20" t="s">
        <v>27</v>
      </c>
    </row>
    <row r="21" ht="12">
      <c r="B21" t="s">
        <v>28</v>
      </c>
    </row>
    <row r="22" ht="12">
      <c r="B22" t="s">
        <v>29</v>
      </c>
    </row>
    <row r="23" ht="12">
      <c r="B23" t="s">
        <v>30</v>
      </c>
    </row>
    <row r="24" ht="12">
      <c r="B24" t="s">
        <v>31</v>
      </c>
    </row>
  </sheetData>
  <dataValidations count="1">
    <dataValidation type="list" allowBlank="1" showErrorMessage="1" sqref="C9">
      <formula1>$H$4:$H$5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helium density - Google Search</dc:title>
  <dc:subject/>
  <dc:creator>SR</dc:creator>
  <cp:keywords/>
  <dc:description/>
  <cp:lastModifiedBy>SR</cp:lastModifiedBy>
  <cp:lastPrinted>2007-09-24T01:15:25Z</cp:lastPrinted>
  <dcterms:created xsi:type="dcterms:W3CDTF">2006-11-25T19:09:59Z</dcterms:created>
  <dcterms:modified xsi:type="dcterms:W3CDTF">1601-01-01T04:00:00Z</dcterms:modified>
  <cp:category/>
  <cp:version/>
  <cp:contentType/>
  <cp:contentStatus/>
  <cp:revision>1</cp:revision>
</cp:coreProperties>
</file>